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3" i="1"/>
  <c r="G20"/>
  <c r="O19"/>
  <c r="O16"/>
  <c r="O17" s="1"/>
  <c r="O12"/>
  <c r="O11"/>
  <c r="G11"/>
  <c r="O8"/>
  <c r="G8"/>
  <c r="O7"/>
  <c r="G7"/>
  <c r="G12" s="1"/>
  <c r="G6"/>
  <c r="G9" l="1"/>
  <c r="G10" s="1"/>
  <c r="G13" s="1"/>
  <c r="G14" s="1"/>
  <c r="G15" s="1"/>
  <c r="O18"/>
  <c r="O20" s="1"/>
  <c r="O21" s="1"/>
  <c r="O22" s="1"/>
  <c r="K31" s="1"/>
  <c r="G21"/>
  <c r="G22" s="1"/>
  <c r="G24" s="1"/>
  <c r="G25" s="1"/>
  <c r="G26" s="1"/>
  <c r="G27" s="1"/>
  <c r="O9"/>
  <c r="O10" s="1"/>
  <c r="O13" s="1"/>
  <c r="O23" s="1"/>
  <c r="O24" s="1"/>
  <c r="O25" s="1"/>
  <c r="G17" l="1"/>
  <c r="G16"/>
  <c r="O30"/>
  <c r="K30"/>
</calcChain>
</file>

<file path=xl/sharedStrings.xml><?xml version="1.0" encoding="utf-8"?>
<sst xmlns="http://schemas.openxmlformats.org/spreadsheetml/2006/main" count="170" uniqueCount="63">
  <si>
    <t>KILN AND CALCINER VELOCITY (FOR SLC CALCINER)</t>
  </si>
  <si>
    <t>KILN AND CALCINER VELOCITY (FOR ILC CALCINER)</t>
  </si>
  <si>
    <t>INPUT DATAS</t>
  </si>
  <si>
    <t>CALCULATIONS AND RESULTS</t>
  </si>
  <si>
    <t>CALCULATIONS</t>
  </si>
  <si>
    <t>CACINER</t>
  </si>
  <si>
    <t>Name of the Plant</t>
  </si>
  <si>
    <t>Mean sea level</t>
  </si>
  <si>
    <t>m</t>
  </si>
  <si>
    <t>Barometric pressure</t>
  </si>
  <si>
    <t>mmwc</t>
  </si>
  <si>
    <t>Mean sea level of the plant</t>
  </si>
  <si>
    <t>Production</t>
  </si>
  <si>
    <t>tpd</t>
  </si>
  <si>
    <t>% calcination</t>
  </si>
  <si>
    <t>%</t>
  </si>
  <si>
    <t>Feed factor</t>
  </si>
  <si>
    <t>Theoritical air required for combustion</t>
  </si>
  <si>
    <t>Nm3/Kg cl</t>
  </si>
  <si>
    <t>Kiln firing ratio</t>
  </si>
  <si>
    <t>Excessair</t>
  </si>
  <si>
    <t>Excess air</t>
  </si>
  <si>
    <t>Calciner firing ratio</t>
  </si>
  <si>
    <t>Moisture</t>
  </si>
  <si>
    <t>Coal consumption</t>
  </si>
  <si>
    <t>Kg/Kg cl</t>
  </si>
  <si>
    <t>Combustion gases generated</t>
  </si>
  <si>
    <t>Net Calorific value</t>
  </si>
  <si>
    <t>Kcal/Kg coal</t>
  </si>
  <si>
    <t>CO2 generated</t>
  </si>
  <si>
    <t>Humidity of air</t>
  </si>
  <si>
    <t>Kg/Kg air</t>
  </si>
  <si>
    <t>Total gases</t>
  </si>
  <si>
    <t>Kiln diameter</t>
  </si>
  <si>
    <t>m3/Kg cl</t>
  </si>
  <si>
    <t>Kiln length</t>
  </si>
  <si>
    <t>Total Volumetric flow of gases</t>
  </si>
  <si>
    <t>m3/min</t>
  </si>
  <si>
    <t>KILN</t>
  </si>
  <si>
    <t>Calciner diameter</t>
  </si>
  <si>
    <t>Calciner velocity</t>
  </si>
  <si>
    <t>m/s</t>
  </si>
  <si>
    <t>Calciner height</t>
  </si>
  <si>
    <t>Retention time</t>
  </si>
  <si>
    <t>s</t>
  </si>
  <si>
    <t>LOI of feed</t>
  </si>
  <si>
    <t>LOI of last stage material</t>
  </si>
  <si>
    <t>LOI of material entering calciner</t>
  </si>
  <si>
    <t>Calcination of material entering calciner</t>
  </si>
  <si>
    <t>Total gas</t>
  </si>
  <si>
    <t>% feed to Kiln string</t>
  </si>
  <si>
    <t>Burning zone temperature</t>
  </si>
  <si>
    <t>C</t>
  </si>
  <si>
    <t>% feed to calciner string</t>
  </si>
  <si>
    <t>Calciner temperature</t>
  </si>
  <si>
    <t>Total amount of gas passing thru calciner</t>
  </si>
  <si>
    <t>Calciner pressure</t>
  </si>
  <si>
    <t>Velocity through kiln</t>
  </si>
  <si>
    <t>RESULTS</t>
  </si>
  <si>
    <t>Calciner air velocity</t>
  </si>
  <si>
    <t>Retention time in calciner</t>
  </si>
  <si>
    <t>Velocity through the kiln</t>
  </si>
  <si>
    <t>Input yellow cells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</si>
</sst>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Cambria"/>
      <family val="1"/>
      <scheme val="major"/>
    </font>
    <font>
      <b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2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2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2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7" xfId="0" applyFont="1" applyFill="1" applyBorder="1" applyAlignment="1">
      <alignment horizontal="center"/>
    </xf>
    <xf numFmtId="2" fontId="2" fillId="3" borderId="0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2" fillId="3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1462024</xdr:colOff>
      <xdr:row>1</xdr:row>
      <xdr:rowOff>14828</xdr:rowOff>
    </xdr:from>
    <xdr:ext cx="1209818" cy="468013"/>
    <xdr:sp macro="" textlink="">
      <xdr:nvSpPr>
        <xdr:cNvPr id="2" name="Rectangle 1"/>
        <xdr:cNvSpPr/>
      </xdr:nvSpPr>
      <xdr:spPr>
        <a:xfrm>
          <a:off x="4386199" y="148178"/>
          <a:ext cx="1209818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SLC</a:t>
          </a:r>
        </a:p>
      </xdr:txBody>
    </xdr:sp>
    <xdr:clientData/>
  </xdr:oneCellAnchor>
  <xdr:oneCellAnchor>
    <xdr:from>
      <xdr:col>13</xdr:col>
      <xdr:colOff>1769999</xdr:colOff>
      <xdr:row>0</xdr:row>
      <xdr:rowOff>76200</xdr:rowOff>
    </xdr:from>
    <xdr:ext cx="754126" cy="530658"/>
    <xdr:sp macro="" textlink="">
      <xdr:nvSpPr>
        <xdr:cNvPr id="3" name="Rectangle 2"/>
        <xdr:cNvSpPr/>
      </xdr:nvSpPr>
      <xdr:spPr>
        <a:xfrm>
          <a:off x="10475849" y="76200"/>
          <a:ext cx="75412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ILC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2"/>
  <sheetViews>
    <sheetView tabSelected="1" workbookViewId="0">
      <selection activeCell="Q8" sqref="Q8"/>
    </sheetView>
  </sheetViews>
  <sheetFormatPr defaultRowHeight="10.5"/>
  <cols>
    <col min="1" max="1" width="2.28515625" style="1" customWidth="1"/>
    <col min="2" max="2" width="22.28515625" style="1" customWidth="1"/>
    <col min="3" max="3" width="5.85546875" style="1" customWidth="1"/>
    <col min="4" max="4" width="9.140625" style="1"/>
    <col min="5" max="5" width="1.85546875" style="1" customWidth="1"/>
    <col min="6" max="6" width="27.28515625" style="1" customWidth="1"/>
    <col min="7" max="7" width="6.85546875" style="1" customWidth="1"/>
    <col min="8" max="8" width="7.7109375" style="1" customWidth="1"/>
    <col min="9" max="9" width="2.140625" style="1" customWidth="1"/>
    <col min="10" max="10" width="27.5703125" style="1" customWidth="1"/>
    <col min="11" max="11" width="6.85546875" style="1" customWidth="1"/>
    <col min="12" max="12" width="9.140625" style="1"/>
    <col min="13" max="13" width="1.5703125" style="1" customWidth="1"/>
    <col min="14" max="14" width="27.42578125" style="1" customWidth="1"/>
    <col min="15" max="15" width="6.140625" style="1" customWidth="1"/>
    <col min="16" max="16" width="7.7109375" style="1" customWidth="1"/>
    <col min="17" max="16384" width="9.140625" style="1"/>
  </cols>
  <sheetData>
    <row r="1" spans="2:16">
      <c r="J1" s="2"/>
      <c r="K1" s="2"/>
      <c r="L1" s="2"/>
      <c r="M1" s="2"/>
      <c r="N1" s="2"/>
      <c r="O1" s="2"/>
      <c r="P1" s="2"/>
    </row>
    <row r="2" spans="2:16">
      <c r="B2" s="35" t="s">
        <v>0</v>
      </c>
      <c r="C2" s="36"/>
      <c r="D2" s="36"/>
      <c r="E2" s="36"/>
      <c r="F2" s="36"/>
      <c r="G2" s="36"/>
      <c r="H2" s="37"/>
      <c r="J2" s="3" t="s">
        <v>1</v>
      </c>
      <c r="K2" s="4"/>
      <c r="L2" s="4"/>
      <c r="M2" s="4"/>
      <c r="N2" s="4"/>
      <c r="O2" s="4"/>
      <c r="P2" s="5"/>
    </row>
    <row r="3" spans="2:16">
      <c r="B3" s="6"/>
      <c r="H3" s="7"/>
      <c r="J3" s="8"/>
      <c r="K3" s="9"/>
      <c r="L3" s="9"/>
      <c r="M3" s="9"/>
      <c r="N3" s="9"/>
      <c r="O3" s="9"/>
      <c r="P3" s="10"/>
    </row>
    <row r="4" spans="2:16" s="2" customFormat="1">
      <c r="B4" s="11" t="s">
        <v>2</v>
      </c>
      <c r="C4" s="12"/>
      <c r="D4" s="12"/>
      <c r="F4" s="12" t="s">
        <v>3</v>
      </c>
      <c r="G4" s="12"/>
      <c r="H4" s="13"/>
      <c r="J4" s="11" t="s">
        <v>2</v>
      </c>
      <c r="K4" s="12"/>
      <c r="L4" s="12"/>
      <c r="N4" s="12" t="s">
        <v>4</v>
      </c>
      <c r="O4" s="12"/>
      <c r="P4" s="13"/>
    </row>
    <row r="5" spans="2:16">
      <c r="B5" s="6" t="s">
        <v>6</v>
      </c>
      <c r="C5" s="38"/>
      <c r="D5" s="38"/>
      <c r="F5" s="14" t="s">
        <v>5</v>
      </c>
      <c r="G5" s="14"/>
      <c r="H5" s="15"/>
      <c r="J5" s="6" t="s">
        <v>6</v>
      </c>
      <c r="K5" s="9"/>
      <c r="L5" s="9"/>
      <c r="N5" s="16"/>
      <c r="O5" s="17"/>
      <c r="P5" s="18"/>
    </row>
    <row r="6" spans="2:16">
      <c r="B6" s="6" t="s">
        <v>7</v>
      </c>
      <c r="C6" s="19">
        <v>200</v>
      </c>
      <c r="D6" s="1" t="s">
        <v>8</v>
      </c>
      <c r="F6" s="1" t="s">
        <v>9</v>
      </c>
      <c r="G6" s="20">
        <f>EXP(-0.0001255*C6)*10333</f>
        <v>10076.869583644369</v>
      </c>
      <c r="H6" s="7" t="s">
        <v>10</v>
      </c>
      <c r="J6" s="6" t="s">
        <v>11</v>
      </c>
      <c r="K6" s="19">
        <v>240</v>
      </c>
      <c r="L6" s="1" t="s">
        <v>8</v>
      </c>
      <c r="N6" s="12" t="s">
        <v>5</v>
      </c>
      <c r="O6" s="21"/>
      <c r="P6" s="22"/>
    </row>
    <row r="7" spans="2:16">
      <c r="B7" s="6" t="s">
        <v>12</v>
      </c>
      <c r="C7" s="19">
        <v>5000</v>
      </c>
      <c r="D7" s="1" t="s">
        <v>13</v>
      </c>
      <c r="F7" s="1" t="s">
        <v>14</v>
      </c>
      <c r="G7" s="23">
        <f>(1-((C19*(100-C18))/(C18*(100-C19))))*100</f>
        <v>96.371882086167801</v>
      </c>
      <c r="H7" s="7" t="s">
        <v>15</v>
      </c>
      <c r="J7" s="6" t="s">
        <v>12</v>
      </c>
      <c r="K7" s="19">
        <v>1000</v>
      </c>
      <c r="L7" s="1" t="s">
        <v>13</v>
      </c>
      <c r="N7" s="1" t="s">
        <v>9</v>
      </c>
      <c r="O7" s="24">
        <f>EXP(-0.0001255*K6)*10333</f>
        <v>10026.410456708887</v>
      </c>
      <c r="P7" s="7" t="s">
        <v>10</v>
      </c>
    </row>
    <row r="8" spans="2:16">
      <c r="B8" s="6" t="s">
        <v>16</v>
      </c>
      <c r="C8" s="19">
        <v>1.59</v>
      </c>
      <c r="F8" s="1" t="s">
        <v>17</v>
      </c>
      <c r="G8" s="1">
        <f>1.1*(C12/1000)*C11*(C10/100)</f>
        <v>0.55175999999999992</v>
      </c>
      <c r="H8" s="7" t="s">
        <v>18</v>
      </c>
      <c r="J8" s="6" t="s">
        <v>16</v>
      </c>
      <c r="K8" s="19">
        <v>1.58</v>
      </c>
      <c r="N8" s="1" t="s">
        <v>17</v>
      </c>
      <c r="O8" s="25">
        <f>1.1*(K12/1000)*K11*(K10/100)</f>
        <v>0.5445000000000001</v>
      </c>
      <c r="P8" s="7" t="s">
        <v>18</v>
      </c>
    </row>
    <row r="9" spans="2:16">
      <c r="B9" s="6" t="s">
        <v>19</v>
      </c>
      <c r="C9" s="19">
        <v>40</v>
      </c>
      <c r="D9" s="1" t="s">
        <v>15</v>
      </c>
      <c r="F9" s="1" t="s">
        <v>20</v>
      </c>
      <c r="G9" s="26">
        <f>(C21/100)*G8</f>
        <v>8.276399999999999E-2</v>
      </c>
      <c r="H9" s="7" t="s">
        <v>18</v>
      </c>
      <c r="J9" s="6" t="s">
        <v>19</v>
      </c>
      <c r="K9" s="19">
        <v>45</v>
      </c>
      <c r="L9" s="1" t="s">
        <v>15</v>
      </c>
      <c r="N9" s="1" t="s">
        <v>21</v>
      </c>
      <c r="O9" s="25">
        <f>(K21/100)*O8</f>
        <v>0.10890000000000002</v>
      </c>
      <c r="P9" s="7" t="s">
        <v>18</v>
      </c>
    </row>
    <row r="10" spans="2:16">
      <c r="B10" s="6" t="s">
        <v>22</v>
      </c>
      <c r="C10" s="19">
        <v>60</v>
      </c>
      <c r="D10" s="1" t="s">
        <v>15</v>
      </c>
      <c r="F10" s="1" t="s">
        <v>23</v>
      </c>
      <c r="G10" s="26">
        <f>(G8+G9)*(C13*22.4/18)</f>
        <v>7.8962986666666637E-2</v>
      </c>
      <c r="H10" s="7" t="s">
        <v>18</v>
      </c>
      <c r="J10" s="6" t="s">
        <v>22</v>
      </c>
      <c r="K10" s="19">
        <v>55</v>
      </c>
      <c r="L10" s="1" t="s">
        <v>15</v>
      </c>
      <c r="N10" s="1" t="s">
        <v>23</v>
      </c>
      <c r="O10" s="25">
        <f>(O8+O9)*(K13*22.4/18)</f>
        <v>8.1311999999999995E-2</v>
      </c>
      <c r="P10" s="7" t="s">
        <v>18</v>
      </c>
    </row>
    <row r="11" spans="2:16">
      <c r="B11" s="6" t="s">
        <v>24</v>
      </c>
      <c r="C11" s="19">
        <v>0.22</v>
      </c>
      <c r="D11" s="1" t="s">
        <v>25</v>
      </c>
      <c r="F11" s="1" t="s">
        <v>26</v>
      </c>
      <c r="G11" s="26">
        <f>1.17*(C12/1000)*C11*(C10/100)</f>
        <v>0.58687199999999995</v>
      </c>
      <c r="H11" s="7" t="s">
        <v>18</v>
      </c>
      <c r="J11" s="6" t="s">
        <v>24</v>
      </c>
      <c r="K11" s="19">
        <v>0.2</v>
      </c>
      <c r="L11" s="1" t="s">
        <v>25</v>
      </c>
      <c r="N11" s="1" t="s">
        <v>26</v>
      </c>
      <c r="O11" s="25">
        <f>1.17*(K12/1000)*K11*(K10/100)</f>
        <v>0.57915000000000005</v>
      </c>
      <c r="P11" s="7" t="s">
        <v>18</v>
      </c>
    </row>
    <row r="12" spans="2:16">
      <c r="B12" s="6" t="s">
        <v>27</v>
      </c>
      <c r="C12" s="19">
        <v>3800</v>
      </c>
      <c r="D12" s="1" t="s">
        <v>28</v>
      </c>
      <c r="F12" s="1" t="s">
        <v>29</v>
      </c>
      <c r="G12" s="26">
        <f>(C8*(C18/100)*22.4/44)*(((C23/100)*(1-(C20/100))*(G7/100)+(C22/100)*(G7/100)*(1-(C20/100))))</f>
        <v>0.19658181818181819</v>
      </c>
      <c r="H12" s="7" t="s">
        <v>18</v>
      </c>
      <c r="J12" s="6" t="s">
        <v>27</v>
      </c>
      <c r="K12" s="19">
        <v>4500</v>
      </c>
      <c r="L12" s="1" t="s">
        <v>28</v>
      </c>
      <c r="N12" s="1" t="s">
        <v>29</v>
      </c>
      <c r="O12" s="25">
        <f>(K8*(K18/100)*22.4/44)*(K25/100)*((100-K20)/100)</f>
        <v>0.19256465454545449</v>
      </c>
      <c r="P12" s="7" t="s">
        <v>18</v>
      </c>
    </row>
    <row r="13" spans="2:16">
      <c r="B13" s="6" t="s">
        <v>30</v>
      </c>
      <c r="C13" s="19">
        <v>0.1</v>
      </c>
      <c r="D13" s="1" t="s">
        <v>31</v>
      </c>
      <c r="F13" s="1" t="s">
        <v>32</v>
      </c>
      <c r="G13" s="26">
        <f>(G11+G12+G10+G9)</f>
        <v>0.94518080484848477</v>
      </c>
      <c r="H13" s="7" t="s">
        <v>18</v>
      </c>
      <c r="J13" s="6" t="s">
        <v>30</v>
      </c>
      <c r="K13" s="19">
        <v>0.1</v>
      </c>
      <c r="L13" s="1" t="s">
        <v>31</v>
      </c>
      <c r="N13" s="1" t="s">
        <v>32</v>
      </c>
      <c r="O13" s="25">
        <f>(O11+O12+O10+O9)</f>
        <v>0.96192665454545456</v>
      </c>
      <c r="P13" s="7" t="s">
        <v>18</v>
      </c>
    </row>
    <row r="14" spans="2:16">
      <c r="B14" s="6" t="s">
        <v>33</v>
      </c>
      <c r="C14" s="19">
        <v>4.3499999999999996</v>
      </c>
      <c r="D14" s="1" t="s">
        <v>8</v>
      </c>
      <c r="G14" s="26">
        <f>G13*(10333/(G6-C26))*((273.15+C25)/273.15)</f>
        <v>4.3835457362787169</v>
      </c>
      <c r="H14" s="7" t="s">
        <v>34</v>
      </c>
      <c r="J14" s="6" t="s">
        <v>33</v>
      </c>
      <c r="K14" s="19">
        <v>3</v>
      </c>
      <c r="L14" s="1" t="s">
        <v>8</v>
      </c>
      <c r="P14" s="7"/>
    </row>
    <row r="15" spans="2:16">
      <c r="B15" s="6" t="s">
        <v>35</v>
      </c>
      <c r="C15" s="19">
        <v>67</v>
      </c>
      <c r="D15" s="1" t="s">
        <v>8</v>
      </c>
      <c r="F15" s="1" t="s">
        <v>36</v>
      </c>
      <c r="G15" s="20">
        <f>(C7*1000/(24*60))*G14</f>
        <v>15220.644917634434</v>
      </c>
      <c r="H15" s="7" t="s">
        <v>37</v>
      </c>
      <c r="J15" s="6" t="s">
        <v>35</v>
      </c>
      <c r="K15" s="19">
        <v>42</v>
      </c>
      <c r="L15" s="1" t="s">
        <v>8</v>
      </c>
      <c r="N15" s="12" t="s">
        <v>38</v>
      </c>
      <c r="O15" s="27"/>
      <c r="P15" s="22"/>
    </row>
    <row r="16" spans="2:16">
      <c r="B16" s="6" t="s">
        <v>39</v>
      </c>
      <c r="C16" s="19">
        <v>7.5</v>
      </c>
      <c r="D16" s="1" t="s">
        <v>8</v>
      </c>
      <c r="F16" s="1" t="s">
        <v>40</v>
      </c>
      <c r="G16" s="28">
        <f>(G15/60)/(3.14*C16^2/4)</f>
        <v>5.7449945431033491</v>
      </c>
      <c r="H16" s="7" t="s">
        <v>41</v>
      </c>
      <c r="J16" s="6" t="s">
        <v>39</v>
      </c>
      <c r="K16" s="19">
        <v>7.8</v>
      </c>
      <c r="L16" s="1" t="s">
        <v>8</v>
      </c>
      <c r="N16" s="1" t="s">
        <v>17</v>
      </c>
      <c r="O16" s="25">
        <f>1.1*(K12/1000)*K11*(K9/100)</f>
        <v>0.44550000000000006</v>
      </c>
      <c r="P16" s="7" t="s">
        <v>18</v>
      </c>
    </row>
    <row r="17" spans="2:16">
      <c r="B17" s="6" t="s">
        <v>42</v>
      </c>
      <c r="C17" s="19">
        <v>44</v>
      </c>
      <c r="D17" s="1" t="s">
        <v>8</v>
      </c>
      <c r="F17" s="1" t="s">
        <v>43</v>
      </c>
      <c r="G17" s="28">
        <f>(3.14*C16^2*C17/4)/(G15/60)</f>
        <v>7.6588410432557081</v>
      </c>
      <c r="H17" s="7" t="s">
        <v>44</v>
      </c>
      <c r="J17" s="6" t="s">
        <v>42</v>
      </c>
      <c r="K17" s="19">
        <v>23</v>
      </c>
      <c r="L17" s="1" t="s">
        <v>8</v>
      </c>
      <c r="N17" s="1" t="s">
        <v>21</v>
      </c>
      <c r="O17" s="25">
        <f>O16*(K21/100)</f>
        <v>8.9100000000000013E-2</v>
      </c>
      <c r="P17" s="7" t="s">
        <v>18</v>
      </c>
    </row>
    <row r="18" spans="2:16">
      <c r="B18" s="6" t="s">
        <v>45</v>
      </c>
      <c r="C18" s="19">
        <v>36</v>
      </c>
      <c r="D18" s="1" t="s">
        <v>15</v>
      </c>
      <c r="H18" s="7"/>
      <c r="J18" s="6" t="s">
        <v>45</v>
      </c>
      <c r="K18" s="19">
        <v>36</v>
      </c>
      <c r="L18" s="1" t="s">
        <v>15</v>
      </c>
      <c r="N18" s="1" t="s">
        <v>23</v>
      </c>
      <c r="O18" s="25">
        <f>(O16+O17)*(K13*22.4/18)</f>
        <v>6.6528000000000004E-2</v>
      </c>
      <c r="P18" s="7" t="s">
        <v>18</v>
      </c>
    </row>
    <row r="19" spans="2:16">
      <c r="B19" s="6" t="s">
        <v>46</v>
      </c>
      <c r="C19" s="19">
        <v>2</v>
      </c>
      <c r="D19" s="1" t="s">
        <v>15</v>
      </c>
      <c r="F19" s="21" t="s">
        <v>38</v>
      </c>
      <c r="G19" s="21"/>
      <c r="H19" s="22"/>
      <c r="J19" s="6" t="s">
        <v>46</v>
      </c>
      <c r="K19" s="19">
        <v>5</v>
      </c>
      <c r="L19" s="1" t="s">
        <v>15</v>
      </c>
      <c r="N19" s="1" t="s">
        <v>26</v>
      </c>
      <c r="O19" s="25">
        <f>1.17*(K12/1000)*K11*(K9/100)</f>
        <v>0.47384999999999999</v>
      </c>
      <c r="P19" s="7" t="s">
        <v>18</v>
      </c>
    </row>
    <row r="20" spans="2:16">
      <c r="B20" s="6" t="s">
        <v>47</v>
      </c>
      <c r="C20" s="19">
        <v>30</v>
      </c>
      <c r="D20" s="1" t="s">
        <v>15</v>
      </c>
      <c r="F20" s="1" t="s">
        <v>17</v>
      </c>
      <c r="G20" s="26">
        <f>1.1*(C12/1000)*C11*(C9/100)</f>
        <v>0.36784</v>
      </c>
      <c r="H20" s="7" t="s">
        <v>18</v>
      </c>
      <c r="J20" s="6" t="s">
        <v>48</v>
      </c>
      <c r="K20" s="19">
        <v>30</v>
      </c>
      <c r="L20" s="1" t="s">
        <v>15</v>
      </c>
      <c r="N20" s="1" t="s">
        <v>49</v>
      </c>
      <c r="O20" s="25">
        <f>O19+O18+O17</f>
        <v>0.62947799999999998</v>
      </c>
      <c r="P20" s="7" t="s">
        <v>18</v>
      </c>
    </row>
    <row r="21" spans="2:16">
      <c r="B21" s="6" t="s">
        <v>21</v>
      </c>
      <c r="C21" s="19">
        <v>15</v>
      </c>
      <c r="D21" s="1" t="s">
        <v>15</v>
      </c>
      <c r="F21" s="1" t="s">
        <v>21</v>
      </c>
      <c r="G21" s="26">
        <f>G20*(C21/100)</f>
        <v>5.5175999999999996E-2</v>
      </c>
      <c r="H21" s="7" t="s">
        <v>18</v>
      </c>
      <c r="J21" s="6" t="s">
        <v>21</v>
      </c>
      <c r="K21" s="19">
        <v>20</v>
      </c>
      <c r="L21" s="1" t="s">
        <v>15</v>
      </c>
      <c r="O21" s="29">
        <f>O20*((273.15+K22)/273.15)</f>
        <v>3.8557976046128508</v>
      </c>
      <c r="P21" s="7" t="s">
        <v>34</v>
      </c>
    </row>
    <row r="22" spans="2:16">
      <c r="B22" s="6" t="s">
        <v>50</v>
      </c>
      <c r="C22" s="19">
        <v>40</v>
      </c>
      <c r="D22" s="1" t="s">
        <v>15</v>
      </c>
      <c r="F22" s="1" t="s">
        <v>23</v>
      </c>
      <c r="G22" s="26">
        <f>(G20+G21)*(C13*22.4/18)</f>
        <v>5.2641991111111106E-2</v>
      </c>
      <c r="H22" s="7" t="s">
        <v>18</v>
      </c>
      <c r="J22" s="6" t="s">
        <v>51</v>
      </c>
      <c r="K22" s="19">
        <v>1400</v>
      </c>
      <c r="L22" s="1" t="s">
        <v>52</v>
      </c>
      <c r="O22" s="29">
        <f>(K7*1000/(24*60))*O21</f>
        <v>2677.6372254255907</v>
      </c>
      <c r="P22" s="7" t="s">
        <v>37</v>
      </c>
    </row>
    <row r="23" spans="2:16">
      <c r="B23" s="6" t="s">
        <v>53</v>
      </c>
      <c r="C23" s="19">
        <v>60</v>
      </c>
      <c r="D23" s="1" t="s">
        <v>15</v>
      </c>
      <c r="F23" s="1" t="s">
        <v>26</v>
      </c>
      <c r="G23" s="26">
        <f>1.17*(C12/1000)*C11*(C9/100)</f>
        <v>0.39124800000000004</v>
      </c>
      <c r="H23" s="7" t="s">
        <v>18</v>
      </c>
      <c r="J23" s="6" t="s">
        <v>54</v>
      </c>
      <c r="K23" s="19">
        <v>895</v>
      </c>
      <c r="L23" s="1" t="s">
        <v>52</v>
      </c>
      <c r="N23" s="1" t="s">
        <v>55</v>
      </c>
      <c r="O23" s="30">
        <f>O13+O20</f>
        <v>1.5914046545454545</v>
      </c>
      <c r="P23" s="7" t="s">
        <v>18</v>
      </c>
    </row>
    <row r="24" spans="2:16">
      <c r="B24" s="6" t="s">
        <v>51</v>
      </c>
      <c r="C24" s="19">
        <v>1450</v>
      </c>
      <c r="D24" s="1" t="s">
        <v>52</v>
      </c>
      <c r="F24" s="1" t="s">
        <v>49</v>
      </c>
      <c r="G24" s="26">
        <f>G23+G22+G21</f>
        <v>0.49906599111111116</v>
      </c>
      <c r="H24" s="7" t="s">
        <v>18</v>
      </c>
      <c r="J24" s="6" t="s">
        <v>56</v>
      </c>
      <c r="K24" s="19">
        <v>160</v>
      </c>
      <c r="L24" s="1" t="s">
        <v>10</v>
      </c>
      <c r="O24" s="30">
        <f>O23*(10333/(O7-K24))*((273.15+K23)/273.15)</f>
        <v>7.1276322310004403</v>
      </c>
      <c r="P24" s="7" t="s">
        <v>34</v>
      </c>
    </row>
    <row r="25" spans="2:16">
      <c r="B25" s="6" t="s">
        <v>54</v>
      </c>
      <c r="C25" s="19">
        <v>950</v>
      </c>
      <c r="D25" s="1" t="s">
        <v>52</v>
      </c>
      <c r="G25" s="26">
        <f>((273.15+C24)/273.15)*G24</f>
        <v>3.1483271557133858</v>
      </c>
      <c r="H25" s="7" t="s">
        <v>34</v>
      </c>
      <c r="J25" s="6" t="s">
        <v>14</v>
      </c>
      <c r="K25" s="31">
        <v>95</v>
      </c>
      <c r="L25" s="1" t="s">
        <v>15</v>
      </c>
      <c r="N25" s="1" t="s">
        <v>36</v>
      </c>
      <c r="O25" s="24">
        <f>(K7*1000/(24*60))*O24</f>
        <v>4949.7446048614165</v>
      </c>
      <c r="P25" s="7" t="s">
        <v>37</v>
      </c>
    </row>
    <row r="26" spans="2:16">
      <c r="B26" s="6" t="s">
        <v>56</v>
      </c>
      <c r="C26" s="19">
        <v>100</v>
      </c>
      <c r="D26" s="1" t="s">
        <v>10</v>
      </c>
      <c r="F26" s="1" t="s">
        <v>36</v>
      </c>
      <c r="G26" s="20">
        <f>(C7*1000/(24*60))*G25</f>
        <v>10931.6915128937</v>
      </c>
      <c r="H26" s="7" t="s">
        <v>37</v>
      </c>
      <c r="J26" s="6"/>
      <c r="P26" s="7"/>
    </row>
    <row r="27" spans="2:16">
      <c r="B27" s="6"/>
      <c r="F27" s="1" t="s">
        <v>57</v>
      </c>
      <c r="G27" s="28">
        <f>(G26/60)/(3.14*(C14-(2*0.2))^2/4)</f>
        <v>14.875523871683013</v>
      </c>
      <c r="H27" s="7" t="s">
        <v>41</v>
      </c>
      <c r="J27" s="6"/>
      <c r="P27" s="7"/>
    </row>
    <row r="28" spans="2:16">
      <c r="B28" s="6"/>
      <c r="H28" s="7"/>
      <c r="J28" s="11" t="s">
        <v>58</v>
      </c>
      <c r="K28" s="21"/>
      <c r="L28" s="21"/>
      <c r="N28" s="12" t="s">
        <v>58</v>
      </c>
      <c r="O28" s="21"/>
      <c r="P28" s="22"/>
    </row>
    <row r="29" spans="2:16">
      <c r="B29" s="6"/>
      <c r="H29" s="7"/>
      <c r="J29" s="6"/>
      <c r="P29" s="7"/>
    </row>
    <row r="30" spans="2:16">
      <c r="B30" s="32"/>
      <c r="C30" s="21"/>
      <c r="D30" s="21"/>
      <c r="E30" s="21"/>
      <c r="F30" s="21"/>
      <c r="G30" s="21"/>
      <c r="H30" s="22"/>
      <c r="J30" s="6" t="s">
        <v>59</v>
      </c>
      <c r="K30" s="33">
        <f>(O25/60)/((K16-(2*0.215))^2*3.14/4)</f>
        <v>1.9347591449287571</v>
      </c>
      <c r="L30" s="1" t="s">
        <v>41</v>
      </c>
      <c r="N30" s="1" t="s">
        <v>60</v>
      </c>
      <c r="O30" s="33">
        <f>((K16-(2*0.215))^2*3.14*K17/4)/(O25/60)</f>
        <v>11.887784616646389</v>
      </c>
      <c r="P30" s="7" t="s">
        <v>44</v>
      </c>
    </row>
    <row r="31" spans="2:16">
      <c r="J31" s="6" t="s">
        <v>61</v>
      </c>
      <c r="K31" s="33">
        <f>(O22/60)/(3.14*(K14-(2*0.2))^2/4)</f>
        <v>8.4097703030992559</v>
      </c>
      <c r="L31" s="1" t="s">
        <v>41</v>
      </c>
      <c r="P31" s="7"/>
    </row>
    <row r="32" spans="2:16">
      <c r="B32" s="34" t="s">
        <v>62</v>
      </c>
      <c r="J32" s="32"/>
      <c r="K32" s="21"/>
      <c r="L32" s="21"/>
      <c r="M32" s="21"/>
      <c r="N32" s="21"/>
      <c r="O32" s="21"/>
      <c r="P32" s="22"/>
    </row>
  </sheetData>
  <mergeCells count="2">
    <mergeCell ref="B2:H2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calciner_retaintion_time_calculation</dc:title>
  <dc:subject>kiln</dc:subject>
  <dc:creator/>
  <cp:lastModifiedBy/>
  <cp:revision>2</cp:revision>
  <dcterms:created xsi:type="dcterms:W3CDTF">2006-09-16T00:00:00Z</dcterms:created>
  <dcterms:modified xsi:type="dcterms:W3CDTF">2014-09-27T07:17:12Z</dcterms:modified>
  <cp:category>shiva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process files</vt:lpwstr>
  </property>
</Properties>
</file>